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60" windowWidth="15360" windowHeight="6600" tabRatio="242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<sst xmlns="http://schemas.openxmlformats.org/spreadsheetml/2006/main" count="186" uniqueCount="120">
  <si>
    <t>ИТП</t>
  </si>
  <si>
    <t>Холодное водоснабжение</t>
  </si>
  <si>
    <t>Водоотведение</t>
  </si>
  <si>
    <t>Расходы ТСЖ ВСЕГО, в т.ч.</t>
  </si>
  <si>
    <t>м2</t>
  </si>
  <si>
    <t>кв.</t>
  </si>
  <si>
    <t>м3</t>
  </si>
  <si>
    <t>кВтч</t>
  </si>
  <si>
    <t>Гкал</t>
  </si>
  <si>
    <t>пост</t>
  </si>
  <si>
    <t>Председатель правления ТСЖ "Приват Сквер"</t>
  </si>
  <si>
    <t>Лебедев А.А.</t>
  </si>
  <si>
    <t>Генеральный директор ООО "Миндовг"</t>
  </si>
  <si>
    <t>Мартынов М.М.</t>
  </si>
  <si>
    <t>Водоснабжение (по факту)</t>
  </si>
  <si>
    <t xml:space="preserve">Водоотведение (по факту) </t>
  </si>
  <si>
    <t>4,5</t>
  </si>
  <si>
    <t>Канцелярия и почтовые услуги</t>
  </si>
  <si>
    <t>Фактическое исполнение</t>
  </si>
  <si>
    <t>начислено</t>
  </si>
  <si>
    <t>оплачено</t>
  </si>
  <si>
    <t>Услуги банка</t>
  </si>
  <si>
    <t>№ п/п</t>
  </si>
  <si>
    <t>Доходная часть (руб)</t>
  </si>
  <si>
    <t>Примечания</t>
  </si>
  <si>
    <t>Услуга</t>
  </si>
  <si>
    <t>ед.изм</t>
  </si>
  <si>
    <t>Кол-во</t>
  </si>
  <si>
    <t>Тариф в мес.</t>
  </si>
  <si>
    <t>Кол-во мес.</t>
  </si>
  <si>
    <t>Стоимость</t>
  </si>
  <si>
    <t>Расходная часть (руб)</t>
  </si>
  <si>
    <t>Техобслуживание ВСЕГО, в т.ч.</t>
  </si>
  <si>
    <t>Нежилые помещения</t>
  </si>
  <si>
    <t>Паркинг</t>
  </si>
  <si>
    <t>Эксплуатационные расходы ВСЕГО, в т.ч.</t>
  </si>
  <si>
    <t>Целевые взносы ТСЖ ВСЕГО, вт.ч.</t>
  </si>
  <si>
    <t>Охрана ВСЕГО, в т.ч.</t>
  </si>
  <si>
    <t>ИТОГО</t>
  </si>
  <si>
    <t>гКал</t>
  </si>
  <si>
    <t>Эл. Магн. Тех замки</t>
  </si>
  <si>
    <t>Видеодомофоны</t>
  </si>
  <si>
    <t>Выручка, руб мес</t>
  </si>
  <si>
    <t>Выручка, руб,год</t>
  </si>
  <si>
    <t>Стоимость мес</t>
  </si>
  <si>
    <t>Дезинcекция и дератизация</t>
  </si>
  <si>
    <t>з/п сантехника</t>
  </si>
  <si>
    <t>налоги</t>
  </si>
  <si>
    <t>шт</t>
  </si>
  <si>
    <t>Хозяйственные расходы</t>
  </si>
  <si>
    <t>Озеленение и благоустройство территории</t>
  </si>
  <si>
    <t>Освидетельствование лифтового оборудования (1р/год)</t>
  </si>
  <si>
    <t>Охрана паркинга</t>
  </si>
  <si>
    <t>8.1</t>
  </si>
  <si>
    <t>8.2</t>
  </si>
  <si>
    <t>Иное</t>
  </si>
  <si>
    <t>Ростелеком</t>
  </si>
  <si>
    <t>Цифра 1</t>
  </si>
  <si>
    <t>ОАО "МОЭК" (по факту) ВСЕГО, в т.ч.</t>
  </si>
  <si>
    <t>УТВЕРЖДЕН</t>
  </si>
  <si>
    <t>ПРИНЯТ</t>
  </si>
  <si>
    <t>Товарищества собственников жилья</t>
  </si>
  <si>
    <t>«Ходынский 17»</t>
  </si>
  <si>
    <t>Протокол № 2</t>
  </si>
  <si>
    <t>ОАО "МОЭК"</t>
  </si>
  <si>
    <t>Управление "Мосводоканал" по (факту) ВСЕГО, в т.ч.</t>
  </si>
  <si>
    <t>Управление "Мосводоканал" ВСЕГО в т.ч.</t>
  </si>
  <si>
    <t xml:space="preserve">Паркинг </t>
  </si>
  <si>
    <t>Техобслуживание и эксплуатация ВСЕГО, в т.ч.</t>
  </si>
  <si>
    <t>Жилые помещения (24823 м2)</t>
  </si>
  <si>
    <t>Нежилые помещения (1691 м2)</t>
  </si>
  <si>
    <t>Паркинг (6197 м2)</t>
  </si>
  <si>
    <t>Жилая часть (места общ. пользования) Т1</t>
  </si>
  <si>
    <t>Жилая часть (места общ. пользования) Т2</t>
  </si>
  <si>
    <t>Жилая часть (места общ. пользования) Т3</t>
  </si>
  <si>
    <t>Паркинг (6197 м2) Т1</t>
  </si>
  <si>
    <t>Паркинг (6197 м2) Т2</t>
  </si>
  <si>
    <t>Паркинг (6197 м2) Т3</t>
  </si>
  <si>
    <t>Жилые помещения</t>
  </si>
  <si>
    <t>ОДН (в том числе электроэнергия освещение машиномест, мест общего пользования и ИТП)  (по факту)</t>
  </si>
  <si>
    <t>Система СКУД + видеонаблюдения + шлагбаумы</t>
  </si>
  <si>
    <t>Охрана территории + содержание постов</t>
  </si>
  <si>
    <t>Кредиторская задолженность</t>
  </si>
  <si>
    <t>ИП Мозговой (обслуживание ИТП)</t>
  </si>
  <si>
    <t>ИП Мозговой (опресовка 2р/год)</t>
  </si>
  <si>
    <t>Программное обеспечение (1С+ ИнфоКрафт+Тензор)</t>
  </si>
  <si>
    <t>ООО "Высота" (слаботочка пожарной сигн)</t>
  </si>
  <si>
    <t>ООО "Высота" (домофон, гараж.ворота)</t>
  </si>
  <si>
    <t>Автомойки</t>
  </si>
  <si>
    <t>Страхование лифтов</t>
  </si>
  <si>
    <t>Решением Общего собрания членов</t>
  </si>
  <si>
    <t>Решением Правления</t>
  </si>
  <si>
    <t>ООО ГК "ЗАВЛифтСервис" (обсл. лифтов)</t>
  </si>
  <si>
    <t xml:space="preserve">ОАО "Мосэнергосбыт"  ВСЕГО </t>
  </si>
  <si>
    <t>Телефонная связь + Интернет</t>
  </si>
  <si>
    <t>Вывоз ТКО</t>
  </si>
  <si>
    <t>системный администратор гпх</t>
  </si>
  <si>
    <t>юридическое сопровождение гпх</t>
  </si>
  <si>
    <t>з/п плочник/штукатур/маляр (разнорабочий)</t>
  </si>
  <si>
    <t>вознагр. председатель правления</t>
  </si>
  <si>
    <t>з/п инженер</t>
  </si>
  <si>
    <t>з/п бухгалтер</t>
  </si>
  <si>
    <t>з/п электрик</t>
  </si>
  <si>
    <t>з/п убощик паркинга</t>
  </si>
  <si>
    <t>з/п уборщик МК</t>
  </si>
  <si>
    <t>з/п дворник-садовник</t>
  </si>
  <si>
    <t>з/п уборщица МОП</t>
  </si>
  <si>
    <t>ООО "Высота" (домофон, эл замки, подъезды)</t>
  </si>
  <si>
    <t>Подогрев ХВС для ГВС</t>
  </si>
  <si>
    <t>Содержание сайтов (ТСЖ, reformagkh, ГИС ЖКХ)</t>
  </si>
  <si>
    <t>от «07» мая 2023 года</t>
  </si>
  <si>
    <t>от «12» мая 2023 года</t>
  </si>
  <si>
    <t>Остаток на р/сч  01.01.23</t>
  </si>
  <si>
    <t>Остаток на р/сч на 01.01.24</t>
  </si>
  <si>
    <t>Смета доходов и расходов (Бюджет) ТСЖ "Ходынский 17" на 2023 год (12 мес.)</t>
  </si>
  <si>
    <t xml:space="preserve"> ООО "Экотехпром" (вывоз ТБО и КГМ)</t>
  </si>
  <si>
    <t>Дебиторская задолженность (начисленная собственникам, в том числе ДГИ)</t>
  </si>
  <si>
    <t>Диспетчерская ТСЖ (ООО Коннектлайн)</t>
  </si>
  <si>
    <t>3+1</t>
  </si>
  <si>
    <t>Протокол № 95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</si>
</sst>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руб.&quot;;\-#,##0&quot;руб.&quot;"/>
    <numFmt numFmtId="175" formatCode="#,##0&quot;руб.&quot;;[Red]\-#,##0&quot;руб.&quot;"/>
    <numFmt numFmtId="176" formatCode="#,##0.00&quot;руб.&quot;;\-#,##0.00&quot;руб.&quot;"/>
    <numFmt numFmtId="177" formatCode="#,##0.00&quot;руб.&quot;;[Red]\-#,##0.00&quot;руб.&quot;"/>
    <numFmt numFmtId="178" formatCode="_-* #,##0&quot;руб.&quot;_-;\-* #,##0&quot;руб.&quot;_-;_-* &quot;-&quot;&quot;руб.&quot;_-;_-@_-"/>
    <numFmt numFmtId="179" formatCode="_-* #,##0_р_у_б_._-;\-* #,##0_р_у_б_._-;_-* &quot;-&quot;_р_у_б_._-;_-@_-"/>
    <numFmt numFmtId="180" formatCode="_-* #,##0.00&quot;руб.&quot;_-;\-* #,##0.00&quot;руб.&quot;_-;_-* &quot;-&quot;??&quot;руб.&quot;_-;_-@_-"/>
    <numFmt numFmtId="181" formatCode="_-* #,##0.00_р_у_б_._-;\-* #,##0.00_р_у_б_._-;_-* &quot;-&quot;??_р_у_б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61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3" fontId="2" fillId="3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3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3" fontId="0" fillId="3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3" fontId="2" fillId="3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0" borderId="10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="86" zoomScaleNormal="86" zoomScalePageLayoutView="0" workbookViewId="0" topLeftCell="C1">
      <selection activeCell="L81" sqref="L81"/>
    </sheetView>
  </sheetViews>
  <sheetFormatPr defaultColWidth="9.125" defaultRowHeight="12.75"/>
  <cols>
    <col min="1" max="1" width="3.50390625" style="1" customWidth="1"/>
    <col min="2" max="2" width="42.875" style="1" customWidth="1"/>
    <col min="3" max="3" width="4.875" style="29" customWidth="1"/>
    <col min="4" max="4" width="10.00390625" style="35" bestFit="1" customWidth="1"/>
    <col min="5" max="5" width="8.00390625" style="30" customWidth="1"/>
    <col min="6" max="6" width="5.50390625" style="31" customWidth="1"/>
    <col min="7" max="7" width="12.25390625" style="35" customWidth="1"/>
    <col min="8" max="8" width="12.75390625" style="35" customWidth="1"/>
    <col min="9" max="9" width="0.2421875" style="1" customWidth="1"/>
    <col min="10" max="10" width="12.25390625" style="1" hidden="1" customWidth="1"/>
    <col min="11" max="11" width="3.75390625" style="1" customWidth="1"/>
    <col min="12" max="12" width="39.75390625" style="1" customWidth="1"/>
    <col min="13" max="13" width="6.125" style="1" customWidth="1"/>
    <col min="14" max="14" width="6.50390625" style="1" customWidth="1"/>
    <col min="15" max="16" width="12.125" style="15" customWidth="1"/>
    <col min="17" max="17" width="9.50390625" style="1" customWidth="1"/>
    <col min="18" max="18" width="13.50390625" style="15" customWidth="1"/>
    <col min="19" max="19" width="9.50390625" style="1" hidden="1" customWidth="1"/>
    <col min="20" max="20" width="0.12890625" style="1" customWidth="1"/>
    <col min="21" max="21" width="5.00390625" style="17" hidden="1" customWidth="1"/>
    <col min="22" max="16384" width="9.125" style="1" customWidth="1"/>
  </cols>
  <sheetData>
    <row r="1" spans="1:20" ht="12.75">
      <c r="A1" s="72" t="s">
        <v>114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  <c r="Q1" s="72"/>
      <c r="R1" s="73"/>
      <c r="S1" s="72"/>
      <c r="T1" s="72"/>
    </row>
    <row r="2" spans="1:21" ht="12.75">
      <c r="A2" s="66" t="s">
        <v>23</v>
      </c>
      <c r="B2" s="67"/>
      <c r="C2" s="67"/>
      <c r="D2" s="67"/>
      <c r="E2" s="67"/>
      <c r="F2" s="67"/>
      <c r="G2" s="67"/>
      <c r="H2" s="67"/>
      <c r="I2" s="67"/>
      <c r="J2" s="68"/>
      <c r="K2" s="66" t="s">
        <v>31</v>
      </c>
      <c r="L2" s="67"/>
      <c r="M2" s="67"/>
      <c r="N2" s="67"/>
      <c r="O2" s="69"/>
      <c r="P2" s="69"/>
      <c r="Q2" s="67"/>
      <c r="R2" s="69"/>
      <c r="S2" s="67"/>
      <c r="T2" s="67"/>
      <c r="U2" s="68"/>
    </row>
    <row r="3" spans="1:21" ht="21" customHeight="1">
      <c r="A3" s="2"/>
      <c r="B3" s="64" t="s">
        <v>25</v>
      </c>
      <c r="C3" s="82" t="s">
        <v>26</v>
      </c>
      <c r="D3" s="81" t="s">
        <v>27</v>
      </c>
      <c r="E3" s="79" t="s">
        <v>28</v>
      </c>
      <c r="F3" s="77" t="s">
        <v>29</v>
      </c>
      <c r="G3" s="70" t="s">
        <v>42</v>
      </c>
      <c r="H3" s="70" t="s">
        <v>43</v>
      </c>
      <c r="I3" s="74" t="s">
        <v>18</v>
      </c>
      <c r="J3" s="75"/>
      <c r="K3" s="2"/>
      <c r="L3" s="2"/>
      <c r="M3" s="2"/>
      <c r="N3" s="2"/>
      <c r="O3" s="19"/>
      <c r="P3" s="19"/>
      <c r="Q3" s="2"/>
      <c r="R3" s="19"/>
      <c r="S3" s="6"/>
      <c r="U3" s="1"/>
    </row>
    <row r="4" spans="1:19" s="17" customFormat="1" ht="35.25" customHeight="1">
      <c r="A4" s="16" t="s">
        <v>22</v>
      </c>
      <c r="B4" s="65"/>
      <c r="C4" s="83"/>
      <c r="D4" s="76"/>
      <c r="E4" s="80"/>
      <c r="F4" s="78"/>
      <c r="G4" s="71"/>
      <c r="H4" s="76"/>
      <c r="I4" s="21" t="s">
        <v>19</v>
      </c>
      <c r="J4" s="18" t="s">
        <v>20</v>
      </c>
      <c r="K4" s="16" t="s">
        <v>22</v>
      </c>
      <c r="L4" s="16" t="s">
        <v>25</v>
      </c>
      <c r="M4" s="16" t="s">
        <v>26</v>
      </c>
      <c r="N4" s="16" t="s">
        <v>27</v>
      </c>
      <c r="O4" s="39" t="s">
        <v>28</v>
      </c>
      <c r="P4" s="42" t="s">
        <v>44</v>
      </c>
      <c r="Q4" s="16" t="s">
        <v>29</v>
      </c>
      <c r="R4" s="39" t="s">
        <v>30</v>
      </c>
      <c r="S4" s="21" t="s">
        <v>24</v>
      </c>
    </row>
    <row r="5" spans="1:21" ht="25.5">
      <c r="A5" s="12">
        <v>1.2</v>
      </c>
      <c r="B5" s="5" t="s">
        <v>68</v>
      </c>
      <c r="C5" s="24"/>
      <c r="D5" s="34"/>
      <c r="E5" s="25"/>
      <c r="F5" s="26"/>
      <c r="G5" s="32">
        <f>SUM(G6:G13)</f>
        <v>1450134.5599999998</v>
      </c>
      <c r="H5" s="32">
        <f>SUM(H6:H13)</f>
        <v>17401614.72</v>
      </c>
      <c r="I5" s="7"/>
      <c r="J5" s="7"/>
      <c r="K5" s="4">
        <v>1</v>
      </c>
      <c r="L5" s="5" t="s">
        <v>32</v>
      </c>
      <c r="M5" s="6"/>
      <c r="N5" s="8"/>
      <c r="O5" s="20"/>
      <c r="P5" s="7">
        <f>SUM(P6:P15)</f>
        <v>418541.3333333334</v>
      </c>
      <c r="Q5" s="6"/>
      <c r="R5" s="7">
        <f>SUM(R6:R16)</f>
        <v>5037496</v>
      </c>
      <c r="S5" s="19"/>
      <c r="U5" s="1"/>
    </row>
    <row r="6" spans="1:21" ht="28.5" customHeight="1">
      <c r="A6" s="9"/>
      <c r="B6" s="22" t="s">
        <v>78</v>
      </c>
      <c r="C6" s="24" t="s">
        <v>4</v>
      </c>
      <c r="D6" s="34">
        <v>24823</v>
      </c>
      <c r="E6" s="25">
        <v>31.89</v>
      </c>
      <c r="F6" s="26">
        <v>12</v>
      </c>
      <c r="G6" s="34">
        <f aca="true" t="shared" si="0" ref="G6:G11">D6*E6</f>
        <v>791605.47</v>
      </c>
      <c r="H6" s="33">
        <f aca="true" t="shared" si="1" ref="H6:H11">D6*E6*F6</f>
        <v>9499265.64</v>
      </c>
      <c r="I6" s="10"/>
      <c r="J6" s="10"/>
      <c r="K6" s="9"/>
      <c r="L6" s="22" t="s">
        <v>115</v>
      </c>
      <c r="M6" s="6"/>
      <c r="N6" s="8"/>
      <c r="O6" s="40">
        <v>181208</v>
      </c>
      <c r="P6" s="40">
        <f aca="true" t="shared" si="2" ref="P6:P13">O6</f>
        <v>181208</v>
      </c>
      <c r="Q6" s="8">
        <v>12</v>
      </c>
      <c r="R6" s="10">
        <f aca="true" t="shared" si="3" ref="R6:R13">O6*12</f>
        <v>2174496</v>
      </c>
      <c r="S6" s="6"/>
      <c r="U6" s="1"/>
    </row>
    <row r="7" spans="1:21" ht="25.5" customHeight="1">
      <c r="A7" s="9"/>
      <c r="B7" s="3" t="s">
        <v>33</v>
      </c>
      <c r="C7" s="24" t="s">
        <v>4</v>
      </c>
      <c r="D7" s="34">
        <v>1691</v>
      </c>
      <c r="E7" s="25">
        <v>45</v>
      </c>
      <c r="F7" s="26">
        <v>12</v>
      </c>
      <c r="G7" s="34">
        <f t="shared" si="0"/>
        <v>76095</v>
      </c>
      <c r="H7" s="33">
        <f t="shared" si="1"/>
        <v>913140</v>
      </c>
      <c r="I7" s="10"/>
      <c r="J7" s="10"/>
      <c r="K7" s="9"/>
      <c r="L7" s="22" t="s">
        <v>117</v>
      </c>
      <c r="M7" s="6"/>
      <c r="N7" s="8"/>
      <c r="O7" s="20">
        <v>16500</v>
      </c>
      <c r="P7" s="40">
        <f>O7</f>
        <v>16500</v>
      </c>
      <c r="Q7" s="8">
        <v>12</v>
      </c>
      <c r="R7" s="10">
        <f>O7*12</f>
        <v>198000</v>
      </c>
      <c r="S7" s="20"/>
      <c r="U7" s="1"/>
    </row>
    <row r="8" spans="1:21" ht="27.75" customHeight="1">
      <c r="A8" s="9"/>
      <c r="B8" s="22" t="s">
        <v>67</v>
      </c>
      <c r="C8" s="24" t="s">
        <v>4</v>
      </c>
      <c r="D8" s="34">
        <v>6197</v>
      </c>
      <c r="E8" s="25">
        <v>43.5</v>
      </c>
      <c r="F8" s="26">
        <v>12</v>
      </c>
      <c r="G8" s="34">
        <f t="shared" si="0"/>
        <v>269569.5</v>
      </c>
      <c r="H8" s="33">
        <f t="shared" si="1"/>
        <v>3234834</v>
      </c>
      <c r="I8" s="10"/>
      <c r="J8" s="10"/>
      <c r="K8" s="9"/>
      <c r="L8" s="22" t="s">
        <v>86</v>
      </c>
      <c r="M8" s="6"/>
      <c r="N8" s="8"/>
      <c r="O8" s="40">
        <v>50000</v>
      </c>
      <c r="P8" s="40">
        <f t="shared" si="2"/>
        <v>50000</v>
      </c>
      <c r="Q8" s="8">
        <v>12</v>
      </c>
      <c r="R8" s="10">
        <f t="shared" si="3"/>
        <v>600000</v>
      </c>
      <c r="S8" s="20"/>
      <c r="U8" s="1"/>
    </row>
    <row r="9" spans="1:21" ht="21.75" customHeight="1">
      <c r="A9" s="9"/>
      <c r="B9" s="23" t="s">
        <v>0</v>
      </c>
      <c r="C9" s="27" t="s">
        <v>4</v>
      </c>
      <c r="D9" s="34">
        <v>24823</v>
      </c>
      <c r="E9" s="25">
        <v>4.03</v>
      </c>
      <c r="F9" s="26">
        <v>12</v>
      </c>
      <c r="G9" s="34">
        <f t="shared" si="0"/>
        <v>100036.69</v>
      </c>
      <c r="H9" s="34">
        <f t="shared" si="1"/>
        <v>1200440.28</v>
      </c>
      <c r="I9" s="10"/>
      <c r="J9" s="10"/>
      <c r="K9" s="9"/>
      <c r="L9" s="22" t="s">
        <v>87</v>
      </c>
      <c r="M9" s="6"/>
      <c r="N9" s="8"/>
      <c r="O9" s="40">
        <v>20000</v>
      </c>
      <c r="P9" s="40">
        <f t="shared" si="2"/>
        <v>20000</v>
      </c>
      <c r="Q9" s="8">
        <v>12</v>
      </c>
      <c r="R9" s="10">
        <f t="shared" si="3"/>
        <v>240000</v>
      </c>
      <c r="S9" s="20"/>
      <c r="U9" s="1"/>
    </row>
    <row r="10" spans="1:21" ht="23.25" customHeight="1">
      <c r="A10" s="9"/>
      <c r="B10" s="23" t="s">
        <v>40</v>
      </c>
      <c r="C10" s="27" t="s">
        <v>5</v>
      </c>
      <c r="D10" s="34">
        <v>255</v>
      </c>
      <c r="E10" s="25">
        <v>42</v>
      </c>
      <c r="F10" s="26">
        <v>12</v>
      </c>
      <c r="G10" s="34">
        <f t="shared" si="0"/>
        <v>10710</v>
      </c>
      <c r="H10" s="34">
        <f t="shared" si="1"/>
        <v>128520</v>
      </c>
      <c r="I10" s="10"/>
      <c r="J10" s="10"/>
      <c r="K10" s="9"/>
      <c r="L10" s="22" t="s">
        <v>107</v>
      </c>
      <c r="M10" s="6"/>
      <c r="N10" s="8"/>
      <c r="O10" s="40">
        <v>25000</v>
      </c>
      <c r="P10" s="40">
        <f t="shared" si="2"/>
        <v>25000</v>
      </c>
      <c r="Q10" s="8">
        <v>12</v>
      </c>
      <c r="R10" s="10">
        <f t="shared" si="3"/>
        <v>300000</v>
      </c>
      <c r="S10" s="20"/>
      <c r="U10" s="1"/>
    </row>
    <row r="11" spans="1:21" ht="18" customHeight="1">
      <c r="A11" s="9"/>
      <c r="B11" s="23" t="s">
        <v>41</v>
      </c>
      <c r="C11" s="27" t="s">
        <v>5</v>
      </c>
      <c r="D11" s="34">
        <v>255</v>
      </c>
      <c r="E11" s="25">
        <v>82</v>
      </c>
      <c r="F11" s="26">
        <v>12</v>
      </c>
      <c r="G11" s="34">
        <f t="shared" si="0"/>
        <v>20910</v>
      </c>
      <c r="H11" s="34">
        <f t="shared" si="1"/>
        <v>250920</v>
      </c>
      <c r="I11" s="9"/>
      <c r="J11" s="9"/>
      <c r="K11" s="9"/>
      <c r="L11" s="22" t="s">
        <v>92</v>
      </c>
      <c r="M11" s="6"/>
      <c r="N11" s="8"/>
      <c r="O11" s="40">
        <v>57500</v>
      </c>
      <c r="P11" s="40">
        <f t="shared" si="2"/>
        <v>57500</v>
      </c>
      <c r="Q11" s="8">
        <v>12</v>
      </c>
      <c r="R11" s="10">
        <f t="shared" si="3"/>
        <v>690000</v>
      </c>
      <c r="S11" s="20"/>
      <c r="U11" s="1"/>
    </row>
    <row r="12" spans="1:21" ht="25.5" customHeight="1">
      <c r="A12" s="9"/>
      <c r="B12" s="23" t="s">
        <v>95</v>
      </c>
      <c r="C12" s="27" t="s">
        <v>4</v>
      </c>
      <c r="D12" s="34">
        <v>24823</v>
      </c>
      <c r="E12" s="25">
        <v>7.3</v>
      </c>
      <c r="F12" s="26">
        <v>12</v>
      </c>
      <c r="G12" s="34">
        <f>D12*E12</f>
        <v>181207.9</v>
      </c>
      <c r="H12" s="34">
        <f>D12*E12*F12</f>
        <v>2174494.8</v>
      </c>
      <c r="I12" s="9"/>
      <c r="J12" s="9"/>
      <c r="K12" s="9"/>
      <c r="L12" s="22" t="s">
        <v>51</v>
      </c>
      <c r="M12" s="6"/>
      <c r="N12" s="8"/>
      <c r="O12" s="40">
        <v>80000</v>
      </c>
      <c r="P12" s="40">
        <f>O12/12</f>
        <v>6666.666666666667</v>
      </c>
      <c r="Q12" s="8">
        <v>12</v>
      </c>
      <c r="R12" s="10">
        <v>80000</v>
      </c>
      <c r="S12" s="20"/>
      <c r="U12" s="1"/>
    </row>
    <row r="13" spans="1:21" ht="16.5" customHeight="1">
      <c r="A13" s="9"/>
      <c r="B13" s="23"/>
      <c r="C13" s="27"/>
      <c r="D13" s="34"/>
      <c r="E13" s="25"/>
      <c r="F13" s="26"/>
      <c r="G13" s="34"/>
      <c r="H13" s="34"/>
      <c r="I13" s="9"/>
      <c r="J13" s="9"/>
      <c r="K13" s="9"/>
      <c r="L13" s="22" t="s">
        <v>83</v>
      </c>
      <c r="M13" s="6"/>
      <c r="N13" s="8"/>
      <c r="O13" s="40">
        <v>50000</v>
      </c>
      <c r="P13" s="40">
        <f t="shared" si="2"/>
        <v>50000</v>
      </c>
      <c r="Q13" s="8">
        <v>12</v>
      </c>
      <c r="R13" s="10">
        <f t="shared" si="3"/>
        <v>600000</v>
      </c>
      <c r="S13" s="20"/>
      <c r="U13" s="1"/>
    </row>
    <row r="14" spans="1:21" ht="12">
      <c r="A14" s="9"/>
      <c r="B14" s="9"/>
      <c r="C14" s="24"/>
      <c r="D14" s="34"/>
      <c r="E14" s="25"/>
      <c r="F14" s="26"/>
      <c r="G14" s="34"/>
      <c r="H14" s="34"/>
      <c r="I14" s="9"/>
      <c r="J14" s="9"/>
      <c r="K14" s="9"/>
      <c r="L14" s="22" t="s">
        <v>84</v>
      </c>
      <c r="M14" s="9"/>
      <c r="N14" s="9"/>
      <c r="O14" s="20">
        <v>40000</v>
      </c>
      <c r="P14" s="20">
        <f>R14/12</f>
        <v>6666.666666666667</v>
      </c>
      <c r="Q14" s="6">
        <v>2</v>
      </c>
      <c r="R14" s="20">
        <f>Q14*O14</f>
        <v>80000</v>
      </c>
      <c r="S14" s="20"/>
      <c r="U14" s="1"/>
    </row>
    <row r="15" spans="1:21" ht="12">
      <c r="A15" s="9"/>
      <c r="B15" s="9"/>
      <c r="C15" s="24"/>
      <c r="D15" s="34"/>
      <c r="E15" s="25"/>
      <c r="F15" s="26"/>
      <c r="G15" s="34"/>
      <c r="H15" s="34"/>
      <c r="I15" s="9"/>
      <c r="J15" s="9"/>
      <c r="K15" s="9"/>
      <c r="L15" s="22" t="s">
        <v>45</v>
      </c>
      <c r="M15" s="6"/>
      <c r="N15" s="8"/>
      <c r="O15" s="20">
        <v>5000</v>
      </c>
      <c r="P15" s="40">
        <f>O15</f>
        <v>5000</v>
      </c>
      <c r="Q15" s="8">
        <v>12</v>
      </c>
      <c r="R15" s="10">
        <f>O15*12</f>
        <v>60000</v>
      </c>
      <c r="S15" s="20"/>
      <c r="U15" s="1"/>
    </row>
    <row r="16" spans="1:21" ht="12">
      <c r="A16" s="9"/>
      <c r="B16" s="9"/>
      <c r="C16" s="24"/>
      <c r="D16" s="34"/>
      <c r="E16" s="25"/>
      <c r="F16" s="26"/>
      <c r="G16" s="34"/>
      <c r="H16" s="34"/>
      <c r="I16" s="9"/>
      <c r="J16" s="9"/>
      <c r="K16" s="9"/>
      <c r="L16" s="22" t="s">
        <v>89</v>
      </c>
      <c r="M16" s="6"/>
      <c r="N16" s="8"/>
      <c r="O16" s="20">
        <v>15000</v>
      </c>
      <c r="P16" s="40">
        <v>15000</v>
      </c>
      <c r="Q16" s="8">
        <v>1</v>
      </c>
      <c r="R16" s="10">
        <f>P16*Q16</f>
        <v>15000</v>
      </c>
      <c r="S16" s="20"/>
      <c r="U16" s="1"/>
    </row>
    <row r="17" spans="1:21" ht="15.75" customHeight="1">
      <c r="A17" s="4"/>
      <c r="B17" s="5"/>
      <c r="C17" s="24"/>
      <c r="D17" s="34"/>
      <c r="E17" s="25"/>
      <c r="F17" s="26"/>
      <c r="G17" s="32"/>
      <c r="H17" s="32"/>
      <c r="I17" s="7"/>
      <c r="J17" s="7"/>
      <c r="K17" s="4">
        <v>2</v>
      </c>
      <c r="L17" s="5" t="s">
        <v>35</v>
      </c>
      <c r="M17" s="6"/>
      <c r="N17" s="8"/>
      <c r="O17" s="20"/>
      <c r="P17" s="7">
        <f>SUM(P18:P30)</f>
        <v>1166810</v>
      </c>
      <c r="Q17" s="8"/>
      <c r="R17" s="7">
        <f>SUM(R18:R30)</f>
        <v>14001720</v>
      </c>
      <c r="S17" s="20"/>
      <c r="U17" s="1"/>
    </row>
    <row r="18" spans="1:21" ht="18" customHeight="1">
      <c r="A18" s="9"/>
      <c r="B18" s="22"/>
      <c r="C18" s="24"/>
      <c r="D18" s="34"/>
      <c r="E18" s="25"/>
      <c r="F18" s="26"/>
      <c r="G18" s="34"/>
      <c r="H18" s="33"/>
      <c r="I18" s="10"/>
      <c r="J18" s="10"/>
      <c r="K18" s="9"/>
      <c r="L18" s="22" t="s">
        <v>99</v>
      </c>
      <c r="M18" s="6"/>
      <c r="N18" s="8">
        <v>1</v>
      </c>
      <c r="O18" s="20">
        <v>60000</v>
      </c>
      <c r="P18" s="20">
        <f>N18*O18</f>
        <v>60000</v>
      </c>
      <c r="Q18" s="8">
        <v>12</v>
      </c>
      <c r="R18" s="10">
        <f>O18*N18*Q18</f>
        <v>720000</v>
      </c>
      <c r="S18" s="20"/>
      <c r="U18" s="1"/>
    </row>
    <row r="19" spans="1:21" ht="15" customHeight="1">
      <c r="A19" s="9"/>
      <c r="B19" s="3"/>
      <c r="C19" s="24"/>
      <c r="D19" s="34"/>
      <c r="E19" s="25"/>
      <c r="F19" s="26"/>
      <c r="G19" s="34"/>
      <c r="H19" s="33"/>
      <c r="I19" s="10"/>
      <c r="J19" s="10"/>
      <c r="K19" s="9"/>
      <c r="L19" s="22" t="s">
        <v>100</v>
      </c>
      <c r="M19" s="6"/>
      <c r="N19" s="8">
        <v>1</v>
      </c>
      <c r="O19" s="20">
        <v>82000</v>
      </c>
      <c r="P19" s="20">
        <f>N19*O19</f>
        <v>82000</v>
      </c>
      <c r="Q19" s="8">
        <v>12</v>
      </c>
      <c r="R19" s="10">
        <f>P19*Q19</f>
        <v>984000</v>
      </c>
      <c r="S19" s="20"/>
      <c r="U19" s="1"/>
    </row>
    <row r="20" spans="1:21" ht="15" customHeight="1">
      <c r="A20" s="9"/>
      <c r="B20" s="22"/>
      <c r="C20" s="27"/>
      <c r="D20" s="34"/>
      <c r="E20" s="25"/>
      <c r="F20" s="26"/>
      <c r="G20" s="34"/>
      <c r="H20" s="33"/>
      <c r="I20" s="10"/>
      <c r="J20" s="10"/>
      <c r="K20" s="9"/>
      <c r="L20" s="22" t="s">
        <v>101</v>
      </c>
      <c r="M20" s="6"/>
      <c r="N20" s="8">
        <v>1</v>
      </c>
      <c r="O20" s="20">
        <v>82000</v>
      </c>
      <c r="P20" s="20">
        <f>N20*O20</f>
        <v>82000</v>
      </c>
      <c r="Q20" s="8">
        <v>12</v>
      </c>
      <c r="R20" s="10">
        <f>P20*Q20</f>
        <v>984000</v>
      </c>
      <c r="S20" s="20"/>
      <c r="U20" s="1"/>
    </row>
    <row r="21" spans="1:21" ht="15" customHeight="1">
      <c r="A21" s="9"/>
      <c r="B21" s="22"/>
      <c r="C21" s="24"/>
      <c r="D21" s="34"/>
      <c r="E21" s="25"/>
      <c r="F21" s="26"/>
      <c r="G21" s="34"/>
      <c r="H21" s="33"/>
      <c r="I21" s="10"/>
      <c r="J21" s="10"/>
      <c r="K21" s="9"/>
      <c r="L21" s="22" t="s">
        <v>46</v>
      </c>
      <c r="M21" s="6"/>
      <c r="N21" s="8">
        <v>2</v>
      </c>
      <c r="O21" s="20">
        <v>46000</v>
      </c>
      <c r="P21" s="20">
        <f>N21*O21</f>
        <v>92000</v>
      </c>
      <c r="Q21" s="8">
        <v>12</v>
      </c>
      <c r="R21" s="10">
        <f>O21*N21*Q21</f>
        <v>1104000</v>
      </c>
      <c r="S21" s="20"/>
      <c r="U21" s="1"/>
    </row>
    <row r="22" spans="1:21" ht="15" customHeight="1">
      <c r="A22" s="9"/>
      <c r="B22" s="22"/>
      <c r="C22" s="24"/>
      <c r="D22" s="34"/>
      <c r="E22" s="25"/>
      <c r="F22" s="26"/>
      <c r="G22" s="34"/>
      <c r="H22" s="33"/>
      <c r="I22" s="6">
        <v>54.83</v>
      </c>
      <c r="J22" s="10"/>
      <c r="K22" s="4"/>
      <c r="L22" s="23" t="s">
        <v>102</v>
      </c>
      <c r="M22" s="9"/>
      <c r="N22" s="6">
        <v>2</v>
      </c>
      <c r="O22" s="20">
        <v>46000</v>
      </c>
      <c r="P22" s="20">
        <f aca="true" t="shared" si="4" ref="P22:P30">N22*O22</f>
        <v>92000</v>
      </c>
      <c r="Q22" s="8">
        <v>12</v>
      </c>
      <c r="R22" s="10">
        <f>O22*N22*Q22</f>
        <v>1104000</v>
      </c>
      <c r="S22" s="20"/>
      <c r="U22" s="1"/>
    </row>
    <row r="23" spans="1:21" ht="15" customHeight="1">
      <c r="A23" s="9"/>
      <c r="B23" s="22"/>
      <c r="C23" s="24"/>
      <c r="D23" s="34"/>
      <c r="E23" s="25"/>
      <c r="F23" s="26"/>
      <c r="G23" s="34"/>
      <c r="H23" s="33"/>
      <c r="I23" s="6"/>
      <c r="J23" s="10"/>
      <c r="K23" s="4"/>
      <c r="L23" s="23" t="s">
        <v>103</v>
      </c>
      <c r="M23" s="9"/>
      <c r="N23" s="6">
        <v>2</v>
      </c>
      <c r="O23" s="20">
        <v>45000</v>
      </c>
      <c r="P23" s="20">
        <f t="shared" si="4"/>
        <v>90000</v>
      </c>
      <c r="Q23" s="6">
        <v>12</v>
      </c>
      <c r="R23" s="20">
        <f aca="true" t="shared" si="5" ref="R23:R30">P23*Q23</f>
        <v>1080000</v>
      </c>
      <c r="S23" s="20"/>
      <c r="U23" s="1"/>
    </row>
    <row r="24" spans="1:21" ht="15" customHeight="1">
      <c r="A24" s="9"/>
      <c r="B24" s="22"/>
      <c r="C24" s="24"/>
      <c r="D24" s="34"/>
      <c r="E24" s="25"/>
      <c r="F24" s="26"/>
      <c r="G24" s="34"/>
      <c r="H24" s="33"/>
      <c r="I24" s="6"/>
      <c r="J24" s="10"/>
      <c r="K24" s="4"/>
      <c r="L24" s="23" t="s">
        <v>104</v>
      </c>
      <c r="M24" s="9"/>
      <c r="N24" s="6">
        <v>1</v>
      </c>
      <c r="O24" s="20">
        <v>35000</v>
      </c>
      <c r="P24" s="20">
        <f t="shared" si="4"/>
        <v>35000</v>
      </c>
      <c r="Q24" s="6">
        <v>12</v>
      </c>
      <c r="R24" s="20">
        <f t="shared" si="5"/>
        <v>420000</v>
      </c>
      <c r="S24" s="20"/>
      <c r="U24" s="1"/>
    </row>
    <row r="25" spans="1:21" ht="15" customHeight="1">
      <c r="A25" s="9"/>
      <c r="B25" s="22"/>
      <c r="C25" s="24"/>
      <c r="D25" s="34"/>
      <c r="E25" s="25"/>
      <c r="F25" s="26"/>
      <c r="G25" s="34"/>
      <c r="H25" s="33"/>
      <c r="I25" s="6"/>
      <c r="J25" s="10"/>
      <c r="K25" s="4"/>
      <c r="L25" s="23" t="s">
        <v>105</v>
      </c>
      <c r="M25" s="9"/>
      <c r="N25" s="6">
        <v>1</v>
      </c>
      <c r="O25" s="20">
        <v>40000</v>
      </c>
      <c r="P25" s="20">
        <f t="shared" si="4"/>
        <v>40000</v>
      </c>
      <c r="Q25" s="8">
        <v>12</v>
      </c>
      <c r="R25" s="20">
        <f t="shared" si="5"/>
        <v>480000</v>
      </c>
      <c r="S25" s="20"/>
      <c r="U25" s="1"/>
    </row>
    <row r="26" spans="1:21" ht="15" customHeight="1">
      <c r="A26" s="9"/>
      <c r="B26" s="22"/>
      <c r="C26" s="24"/>
      <c r="D26" s="34"/>
      <c r="E26" s="25"/>
      <c r="F26" s="26"/>
      <c r="G26" s="34"/>
      <c r="H26" s="33"/>
      <c r="I26" s="6"/>
      <c r="J26" s="10"/>
      <c r="K26" s="4"/>
      <c r="L26" s="23" t="s">
        <v>106</v>
      </c>
      <c r="M26" s="9"/>
      <c r="N26" s="6">
        <v>2</v>
      </c>
      <c r="O26" s="20">
        <v>37000</v>
      </c>
      <c r="P26" s="20">
        <f t="shared" si="4"/>
        <v>74000</v>
      </c>
      <c r="Q26" s="8">
        <v>12</v>
      </c>
      <c r="R26" s="20">
        <f t="shared" si="5"/>
        <v>888000</v>
      </c>
      <c r="S26" s="20"/>
      <c r="U26" s="1"/>
    </row>
    <row r="27" spans="1:21" ht="15" customHeight="1">
      <c r="A27" s="9"/>
      <c r="B27" s="22"/>
      <c r="C27" s="24"/>
      <c r="D27" s="34"/>
      <c r="E27" s="25"/>
      <c r="F27" s="26"/>
      <c r="G27" s="34"/>
      <c r="H27" s="33"/>
      <c r="I27" s="6"/>
      <c r="J27" s="10"/>
      <c r="K27" s="4"/>
      <c r="L27" s="23" t="s">
        <v>98</v>
      </c>
      <c r="M27" s="9"/>
      <c r="N27" s="6">
        <v>1</v>
      </c>
      <c r="O27" s="20">
        <v>45000</v>
      </c>
      <c r="P27" s="20">
        <f t="shared" si="4"/>
        <v>45000</v>
      </c>
      <c r="Q27" s="8">
        <v>12</v>
      </c>
      <c r="R27" s="20">
        <f t="shared" si="5"/>
        <v>540000</v>
      </c>
      <c r="S27" s="20"/>
      <c r="U27" s="1"/>
    </row>
    <row r="28" spans="1:21" ht="15" customHeight="1">
      <c r="A28" s="9"/>
      <c r="B28" s="22"/>
      <c r="C28" s="24"/>
      <c r="D28" s="34"/>
      <c r="E28" s="25"/>
      <c r="F28" s="26"/>
      <c r="G28" s="34"/>
      <c r="H28" s="33"/>
      <c r="I28" s="6"/>
      <c r="J28" s="10"/>
      <c r="K28" s="4"/>
      <c r="L28" s="23" t="s">
        <v>96</v>
      </c>
      <c r="M28" s="9"/>
      <c r="N28" s="6">
        <v>1</v>
      </c>
      <c r="O28" s="20">
        <v>15000</v>
      </c>
      <c r="P28" s="20">
        <f>N28*O28</f>
        <v>15000</v>
      </c>
      <c r="Q28" s="6">
        <v>12</v>
      </c>
      <c r="R28" s="20">
        <f>P28*Q28</f>
        <v>180000</v>
      </c>
      <c r="S28" s="20"/>
      <c r="U28" s="1"/>
    </row>
    <row r="29" spans="1:21" ht="15" customHeight="1">
      <c r="A29" s="9"/>
      <c r="B29" s="22"/>
      <c r="C29" s="24"/>
      <c r="D29" s="34"/>
      <c r="E29" s="25"/>
      <c r="F29" s="26"/>
      <c r="G29" s="34"/>
      <c r="H29" s="33"/>
      <c r="I29" s="6"/>
      <c r="J29" s="10"/>
      <c r="K29" s="4"/>
      <c r="L29" s="23" t="s">
        <v>97</v>
      </c>
      <c r="M29" s="9"/>
      <c r="N29" s="6">
        <v>1</v>
      </c>
      <c r="O29" s="20">
        <v>60000</v>
      </c>
      <c r="P29" s="20">
        <f>N29*O29</f>
        <v>60000</v>
      </c>
      <c r="Q29" s="6">
        <v>12</v>
      </c>
      <c r="R29" s="20">
        <f>P29*Q29</f>
        <v>720000</v>
      </c>
      <c r="S29" s="20"/>
      <c r="U29" s="1"/>
    </row>
    <row r="30" spans="1:21" ht="15" customHeight="1">
      <c r="A30" s="9"/>
      <c r="B30" s="22"/>
      <c r="C30" s="24"/>
      <c r="D30" s="34"/>
      <c r="E30" s="25"/>
      <c r="F30" s="26"/>
      <c r="G30" s="34"/>
      <c r="H30" s="33"/>
      <c r="I30" s="6"/>
      <c r="J30" s="10"/>
      <c r="K30" s="4"/>
      <c r="L30" s="23" t="s">
        <v>47</v>
      </c>
      <c r="M30" s="9"/>
      <c r="N30" s="6">
        <v>1</v>
      </c>
      <c r="O30" s="20">
        <v>399810</v>
      </c>
      <c r="P30" s="20">
        <f t="shared" si="4"/>
        <v>399810</v>
      </c>
      <c r="Q30" s="6">
        <v>12</v>
      </c>
      <c r="R30" s="20">
        <f t="shared" si="5"/>
        <v>4797720</v>
      </c>
      <c r="S30" s="20"/>
      <c r="U30" s="1"/>
    </row>
    <row r="31" spans="1:21" ht="25.5">
      <c r="A31" s="12" t="s">
        <v>16</v>
      </c>
      <c r="B31" s="5" t="s">
        <v>65</v>
      </c>
      <c r="C31" s="24"/>
      <c r="D31" s="34"/>
      <c r="E31" s="25"/>
      <c r="F31" s="26"/>
      <c r="G31" s="32">
        <f>SUM(G32:G33)</f>
        <v>309060</v>
      </c>
      <c r="H31" s="32">
        <f>SUM(H32:H33)</f>
        <v>3708720</v>
      </c>
      <c r="I31" s="7"/>
      <c r="J31" s="7"/>
      <c r="K31" s="12" t="s">
        <v>16</v>
      </c>
      <c r="L31" s="5" t="s">
        <v>66</v>
      </c>
      <c r="M31" s="6"/>
      <c r="N31" s="8"/>
      <c r="O31" s="11"/>
      <c r="P31" s="32">
        <f>P32+P33</f>
        <v>309060</v>
      </c>
      <c r="Q31" s="26"/>
      <c r="R31" s="32">
        <f>R32+R33</f>
        <v>3708720</v>
      </c>
      <c r="S31" s="19"/>
      <c r="U31" s="1"/>
    </row>
    <row r="32" spans="1:21" ht="12.75">
      <c r="A32" s="4"/>
      <c r="B32" s="3" t="s">
        <v>14</v>
      </c>
      <c r="C32" s="24" t="s">
        <v>6</v>
      </c>
      <c r="D32" s="34">
        <v>3400</v>
      </c>
      <c r="E32" s="25">
        <v>50.93</v>
      </c>
      <c r="F32" s="26">
        <v>12</v>
      </c>
      <c r="G32" s="34">
        <f>D32*E32</f>
        <v>173162</v>
      </c>
      <c r="H32" s="33">
        <f>D32*E32*F32</f>
        <v>2077944</v>
      </c>
      <c r="I32" s="10"/>
      <c r="J32" s="10"/>
      <c r="K32" s="9"/>
      <c r="L32" s="3" t="s">
        <v>1</v>
      </c>
      <c r="M32" s="6" t="s">
        <v>6</v>
      </c>
      <c r="N32" s="34">
        <v>3400</v>
      </c>
      <c r="O32" s="25">
        <v>50.93</v>
      </c>
      <c r="P32" s="20">
        <f>N32*O32</f>
        <v>173162</v>
      </c>
      <c r="Q32" s="8">
        <v>12</v>
      </c>
      <c r="R32" s="10">
        <f>P32*Q32</f>
        <v>2077944</v>
      </c>
      <c r="S32" s="19"/>
      <c r="U32" s="1"/>
    </row>
    <row r="33" spans="1:21" ht="12.75">
      <c r="A33" s="4"/>
      <c r="B33" s="3" t="s">
        <v>15</v>
      </c>
      <c r="C33" s="24" t="s">
        <v>6</v>
      </c>
      <c r="D33" s="34">
        <v>3400</v>
      </c>
      <c r="E33" s="25">
        <v>39.97</v>
      </c>
      <c r="F33" s="26">
        <v>12</v>
      </c>
      <c r="G33" s="34">
        <f>D33*E33</f>
        <v>135898</v>
      </c>
      <c r="H33" s="33">
        <f>D33*E33*F33</f>
        <v>1630776</v>
      </c>
      <c r="I33" s="10"/>
      <c r="J33" s="10"/>
      <c r="K33" s="9"/>
      <c r="L33" s="3" t="s">
        <v>2</v>
      </c>
      <c r="M33" s="6" t="s">
        <v>6</v>
      </c>
      <c r="N33" s="34">
        <v>3400</v>
      </c>
      <c r="O33" s="25">
        <v>39.97</v>
      </c>
      <c r="P33" s="20">
        <f>N33*O33</f>
        <v>135898</v>
      </c>
      <c r="Q33" s="8">
        <v>12</v>
      </c>
      <c r="R33" s="10">
        <f>P33*Q33</f>
        <v>1630776</v>
      </c>
      <c r="S33" s="19"/>
      <c r="U33" s="1"/>
    </row>
    <row r="34" spans="1:21" ht="12.75">
      <c r="A34" s="4"/>
      <c r="B34" s="3"/>
      <c r="C34" s="24"/>
      <c r="D34" s="34"/>
      <c r="E34" s="25"/>
      <c r="F34" s="26"/>
      <c r="G34" s="34"/>
      <c r="H34" s="33"/>
      <c r="I34" s="10"/>
      <c r="J34" s="10"/>
      <c r="K34" s="9"/>
      <c r="L34" s="3"/>
      <c r="M34" s="6"/>
      <c r="N34" s="8"/>
      <c r="O34" s="11"/>
      <c r="P34" s="20"/>
      <c r="Q34" s="8"/>
      <c r="R34" s="10"/>
      <c r="S34" s="19"/>
      <c r="U34" s="1"/>
    </row>
    <row r="35" spans="1:21" ht="12.75">
      <c r="A35" s="4">
        <v>6</v>
      </c>
      <c r="B35" s="5" t="s">
        <v>58</v>
      </c>
      <c r="C35" s="24"/>
      <c r="D35" s="34"/>
      <c r="E35" s="25"/>
      <c r="F35" s="26"/>
      <c r="G35" s="32">
        <f>SUM(G36:G39)</f>
        <v>721022.8</v>
      </c>
      <c r="H35" s="32">
        <f>SUM(H36:H39)</f>
        <v>8652273.6</v>
      </c>
      <c r="I35" s="7"/>
      <c r="J35" s="7"/>
      <c r="K35" s="4">
        <v>6</v>
      </c>
      <c r="L35" s="5" t="s">
        <v>64</v>
      </c>
      <c r="M35" s="6" t="s">
        <v>8</v>
      </c>
      <c r="N35" s="20"/>
      <c r="O35" s="11"/>
      <c r="P35" s="43">
        <f>SUM(P36:P39)</f>
        <v>721022.8</v>
      </c>
      <c r="Q35" s="8">
        <v>12</v>
      </c>
      <c r="R35" s="37">
        <f>P35*Q35</f>
        <v>8652273.600000001</v>
      </c>
      <c r="S35" s="19"/>
      <c r="U35" s="1"/>
    </row>
    <row r="36" spans="1:21" ht="16.5" customHeight="1">
      <c r="A36" s="9"/>
      <c r="B36" s="22" t="s">
        <v>69</v>
      </c>
      <c r="C36" s="27" t="s">
        <v>39</v>
      </c>
      <c r="D36" s="34">
        <v>250</v>
      </c>
      <c r="E36" s="25">
        <v>2325.88</v>
      </c>
      <c r="F36" s="26">
        <v>12</v>
      </c>
      <c r="G36" s="38">
        <f>D36*E36</f>
        <v>581470</v>
      </c>
      <c r="H36" s="33">
        <f>G36*F36</f>
        <v>6977640</v>
      </c>
      <c r="I36" s="10"/>
      <c r="J36" s="10"/>
      <c r="K36" s="9"/>
      <c r="L36" s="22" t="s">
        <v>69</v>
      </c>
      <c r="M36" s="27" t="s">
        <v>39</v>
      </c>
      <c r="N36" s="34">
        <v>250</v>
      </c>
      <c r="O36" s="25">
        <v>2325.88</v>
      </c>
      <c r="P36" s="38">
        <f>N36*O36</f>
        <v>581470</v>
      </c>
      <c r="Q36" s="8">
        <v>12</v>
      </c>
      <c r="R36" s="33">
        <f>Q36*P36</f>
        <v>6977640</v>
      </c>
      <c r="S36" s="19"/>
      <c r="U36" s="1"/>
    </row>
    <row r="37" spans="1:21" ht="12.75">
      <c r="A37" s="9"/>
      <c r="B37" s="22" t="s">
        <v>70</v>
      </c>
      <c r="C37" s="24" t="s">
        <v>4</v>
      </c>
      <c r="D37" s="34">
        <v>1691</v>
      </c>
      <c r="E37" s="25">
        <v>0</v>
      </c>
      <c r="F37" s="26">
        <v>12</v>
      </c>
      <c r="G37" s="34">
        <f>D37*E37</f>
        <v>0</v>
      </c>
      <c r="H37" s="33">
        <f>D37*E37*F37</f>
        <v>0</v>
      </c>
      <c r="I37" s="10"/>
      <c r="J37" s="10"/>
      <c r="K37" s="4"/>
      <c r="L37" s="22" t="s">
        <v>70</v>
      </c>
      <c r="M37" s="24" t="s">
        <v>4</v>
      </c>
      <c r="N37" s="34">
        <v>1691</v>
      </c>
      <c r="O37" s="25">
        <v>0</v>
      </c>
      <c r="P37" s="38">
        <f>N37*O37</f>
        <v>0</v>
      </c>
      <c r="Q37" s="8">
        <v>12</v>
      </c>
      <c r="R37" s="33">
        <f>Q37*P37</f>
        <v>0</v>
      </c>
      <c r="S37" s="19"/>
      <c r="U37" s="1"/>
    </row>
    <row r="38" spans="1:21" ht="12.75">
      <c r="A38" s="9"/>
      <c r="B38" s="22" t="s">
        <v>71</v>
      </c>
      <c r="C38" s="27" t="s">
        <v>39</v>
      </c>
      <c r="D38" s="34">
        <v>60</v>
      </c>
      <c r="E38" s="25">
        <v>2325.88</v>
      </c>
      <c r="F38" s="26">
        <v>12</v>
      </c>
      <c r="G38" s="34">
        <f>D38*E38</f>
        <v>139552.80000000002</v>
      </c>
      <c r="H38" s="33">
        <f>D38*E38*F38</f>
        <v>1674633.6</v>
      </c>
      <c r="I38" s="10"/>
      <c r="J38" s="10"/>
      <c r="K38" s="4"/>
      <c r="L38" s="22" t="s">
        <v>71</v>
      </c>
      <c r="M38" s="27" t="s">
        <v>39</v>
      </c>
      <c r="N38" s="34">
        <v>60</v>
      </c>
      <c r="O38" s="25">
        <v>2325.88</v>
      </c>
      <c r="P38" s="38">
        <f>N38*O38</f>
        <v>139552.80000000002</v>
      </c>
      <c r="Q38" s="8">
        <v>12</v>
      </c>
      <c r="R38" s="33">
        <f>Q38*P38</f>
        <v>1674633.6</v>
      </c>
      <c r="S38" s="19"/>
      <c r="U38" s="1"/>
    </row>
    <row r="39" spans="1:21" ht="12.75">
      <c r="A39" s="9"/>
      <c r="B39" s="22"/>
      <c r="C39" s="27"/>
      <c r="D39" s="34"/>
      <c r="E39" s="25"/>
      <c r="F39" s="26"/>
      <c r="G39" s="34"/>
      <c r="H39" s="33"/>
      <c r="I39" s="10"/>
      <c r="J39" s="10"/>
      <c r="K39" s="4"/>
      <c r="L39" s="22"/>
      <c r="M39" s="27"/>
      <c r="N39" s="34"/>
      <c r="O39" s="25"/>
      <c r="P39" s="38"/>
      <c r="Q39" s="8"/>
      <c r="R39" s="33"/>
      <c r="S39" s="19"/>
      <c r="U39" s="1"/>
    </row>
    <row r="40" spans="1:21" ht="39">
      <c r="A40" s="4">
        <v>7</v>
      </c>
      <c r="B40" s="5" t="s">
        <v>79</v>
      </c>
      <c r="C40" s="24"/>
      <c r="D40" s="34"/>
      <c r="E40" s="25"/>
      <c r="F40" s="26"/>
      <c r="G40" s="32">
        <f>SUM(G41:G48)</f>
        <v>367650.6</v>
      </c>
      <c r="H40" s="32">
        <f>SUM(H41:H47)</f>
        <v>2105047.2</v>
      </c>
      <c r="I40" s="7"/>
      <c r="J40" s="7"/>
      <c r="K40" s="4">
        <v>7</v>
      </c>
      <c r="L40" s="61" t="s">
        <v>93</v>
      </c>
      <c r="M40" s="62"/>
      <c r="N40" s="62"/>
      <c r="O40" s="63"/>
      <c r="P40" s="32">
        <f>SUM(P41:P48)</f>
        <v>367650.6</v>
      </c>
      <c r="Q40" s="62"/>
      <c r="R40" s="32">
        <f>SUM(R41:R47)</f>
        <v>2105047.2</v>
      </c>
      <c r="S40" s="19"/>
      <c r="U40" s="1"/>
    </row>
    <row r="41" spans="1:21" ht="16.5" customHeight="1">
      <c r="A41" s="4"/>
      <c r="B41" s="22" t="s">
        <v>72</v>
      </c>
      <c r="C41" s="6" t="s">
        <v>7</v>
      </c>
      <c r="D41" s="34">
        <v>5170</v>
      </c>
      <c r="E41" s="28">
        <v>8.23</v>
      </c>
      <c r="F41" s="26">
        <v>12</v>
      </c>
      <c r="G41" s="34">
        <f>D41*E41</f>
        <v>42549.100000000006</v>
      </c>
      <c r="H41" s="33">
        <f>D41*E41*F41</f>
        <v>510589.20000000007</v>
      </c>
      <c r="I41" s="10"/>
      <c r="J41" s="10"/>
      <c r="K41" s="9"/>
      <c r="L41" s="22" t="s">
        <v>72</v>
      </c>
      <c r="M41" s="6" t="s">
        <v>7</v>
      </c>
      <c r="N41" s="34">
        <v>5170</v>
      </c>
      <c r="O41" s="28">
        <v>8.23</v>
      </c>
      <c r="P41" s="20">
        <f aca="true" t="shared" si="6" ref="P41:P48">N41*O41</f>
        <v>42549.100000000006</v>
      </c>
      <c r="Q41" s="8">
        <v>12</v>
      </c>
      <c r="R41" s="10">
        <f aca="true" t="shared" si="7" ref="R41:R47">P41*Q41</f>
        <v>510589.20000000007</v>
      </c>
      <c r="S41" s="19"/>
      <c r="U41" s="1"/>
    </row>
    <row r="42" spans="1:21" ht="16.5" customHeight="1">
      <c r="A42" s="4"/>
      <c r="B42" s="22" t="s">
        <v>73</v>
      </c>
      <c r="C42" s="6" t="s">
        <v>7</v>
      </c>
      <c r="D42" s="34">
        <v>5850</v>
      </c>
      <c r="E42" s="28">
        <v>2.62</v>
      </c>
      <c r="F42" s="26">
        <v>12</v>
      </c>
      <c r="G42" s="34">
        <f aca="true" t="shared" si="8" ref="G42:G47">D42*E42</f>
        <v>15327</v>
      </c>
      <c r="H42" s="33">
        <f aca="true" t="shared" si="9" ref="H42:H47">D42*E42*F42</f>
        <v>183924</v>
      </c>
      <c r="I42" s="10"/>
      <c r="J42" s="10"/>
      <c r="K42" s="9"/>
      <c r="L42" s="22" t="s">
        <v>73</v>
      </c>
      <c r="M42" s="6" t="s">
        <v>7</v>
      </c>
      <c r="N42" s="34">
        <v>5850</v>
      </c>
      <c r="O42" s="28">
        <v>2.62</v>
      </c>
      <c r="P42" s="20">
        <f t="shared" si="6"/>
        <v>15327</v>
      </c>
      <c r="Q42" s="26">
        <v>12</v>
      </c>
      <c r="R42" s="10">
        <f t="shared" si="7"/>
        <v>183924</v>
      </c>
      <c r="S42" s="19"/>
      <c r="U42" s="1"/>
    </row>
    <row r="43" spans="1:21" ht="16.5" customHeight="1">
      <c r="A43" s="4"/>
      <c r="B43" s="22" t="s">
        <v>74</v>
      </c>
      <c r="C43" s="6" t="s">
        <v>7</v>
      </c>
      <c r="D43" s="34">
        <v>6500</v>
      </c>
      <c r="E43" s="28">
        <v>5.66</v>
      </c>
      <c r="F43" s="26">
        <v>12</v>
      </c>
      <c r="G43" s="34">
        <f t="shared" si="8"/>
        <v>36790</v>
      </c>
      <c r="H43" s="33">
        <f t="shared" si="9"/>
        <v>441480</v>
      </c>
      <c r="I43" s="10"/>
      <c r="J43" s="10"/>
      <c r="K43" s="9"/>
      <c r="L43" s="22" t="s">
        <v>74</v>
      </c>
      <c r="M43" s="6" t="s">
        <v>7</v>
      </c>
      <c r="N43" s="34">
        <v>6500</v>
      </c>
      <c r="O43" s="28">
        <v>5.66</v>
      </c>
      <c r="P43" s="20">
        <f t="shared" si="6"/>
        <v>36790</v>
      </c>
      <c r="Q43" s="26">
        <v>12</v>
      </c>
      <c r="R43" s="10">
        <f t="shared" si="7"/>
        <v>441480</v>
      </c>
      <c r="S43" s="19"/>
      <c r="U43" s="1"/>
    </row>
    <row r="44" spans="1:21" ht="16.5" customHeight="1">
      <c r="A44" s="4"/>
      <c r="B44" s="22" t="s">
        <v>70</v>
      </c>
      <c r="C44" s="24" t="s">
        <v>4</v>
      </c>
      <c r="D44" s="34">
        <v>1691</v>
      </c>
      <c r="E44" s="25">
        <v>0</v>
      </c>
      <c r="F44" s="26">
        <v>12</v>
      </c>
      <c r="G44" s="34">
        <f t="shared" si="8"/>
        <v>0</v>
      </c>
      <c r="H44" s="33">
        <f t="shared" si="9"/>
        <v>0</v>
      </c>
      <c r="I44" s="10"/>
      <c r="J44" s="10"/>
      <c r="K44" s="4"/>
      <c r="L44" s="22" t="s">
        <v>70</v>
      </c>
      <c r="M44" s="6" t="s">
        <v>7</v>
      </c>
      <c r="N44" s="8">
        <v>0</v>
      </c>
      <c r="O44" s="11">
        <v>4.72</v>
      </c>
      <c r="P44" s="20">
        <f t="shared" si="6"/>
        <v>0</v>
      </c>
      <c r="Q44" s="8">
        <v>12</v>
      </c>
      <c r="R44" s="10">
        <f t="shared" si="7"/>
        <v>0</v>
      </c>
      <c r="S44" s="19"/>
      <c r="U44" s="1"/>
    </row>
    <row r="45" spans="1:21" ht="12.75">
      <c r="A45" s="4"/>
      <c r="B45" s="22" t="s">
        <v>75</v>
      </c>
      <c r="C45" s="6" t="s">
        <v>7</v>
      </c>
      <c r="D45" s="34">
        <v>4550</v>
      </c>
      <c r="E45" s="28">
        <v>8.23</v>
      </c>
      <c r="F45" s="26">
        <v>12</v>
      </c>
      <c r="G45" s="34">
        <f t="shared" si="8"/>
        <v>37446.5</v>
      </c>
      <c r="H45" s="33">
        <f t="shared" si="9"/>
        <v>449358</v>
      </c>
      <c r="I45" s="10"/>
      <c r="J45" s="10"/>
      <c r="K45" s="4"/>
      <c r="L45" s="22" t="s">
        <v>75</v>
      </c>
      <c r="M45" s="6" t="s">
        <v>7</v>
      </c>
      <c r="N45" s="34">
        <v>4550</v>
      </c>
      <c r="O45" s="28">
        <v>8.23</v>
      </c>
      <c r="P45" s="20">
        <f t="shared" si="6"/>
        <v>37446.5</v>
      </c>
      <c r="Q45" s="8">
        <v>12</v>
      </c>
      <c r="R45" s="10">
        <f t="shared" si="7"/>
        <v>449358</v>
      </c>
      <c r="S45" s="19"/>
      <c r="U45" s="1"/>
    </row>
    <row r="46" spans="1:21" ht="12.75">
      <c r="A46" s="4"/>
      <c r="B46" s="22" t="s">
        <v>76</v>
      </c>
      <c r="C46" s="6" t="s">
        <v>7</v>
      </c>
      <c r="D46" s="20">
        <v>4000</v>
      </c>
      <c r="E46" s="28">
        <v>2.62</v>
      </c>
      <c r="F46" s="26">
        <v>12</v>
      </c>
      <c r="G46" s="34">
        <f t="shared" si="8"/>
        <v>10480</v>
      </c>
      <c r="H46" s="33">
        <f t="shared" si="9"/>
        <v>125760</v>
      </c>
      <c r="I46" s="10"/>
      <c r="J46" s="10"/>
      <c r="K46" s="4"/>
      <c r="L46" s="22" t="s">
        <v>76</v>
      </c>
      <c r="M46" s="6" t="s">
        <v>7</v>
      </c>
      <c r="N46" s="20">
        <v>4000</v>
      </c>
      <c r="O46" s="28">
        <v>2.62</v>
      </c>
      <c r="P46" s="20">
        <f t="shared" si="6"/>
        <v>10480</v>
      </c>
      <c r="Q46" s="8">
        <v>12</v>
      </c>
      <c r="R46" s="10">
        <f t="shared" si="7"/>
        <v>125760</v>
      </c>
      <c r="S46" s="19"/>
      <c r="U46" s="1"/>
    </row>
    <row r="47" spans="1:21" ht="12.75">
      <c r="A47" s="4"/>
      <c r="B47" s="22" t="s">
        <v>77</v>
      </c>
      <c r="C47" s="6" t="s">
        <v>7</v>
      </c>
      <c r="D47" s="20">
        <v>5800</v>
      </c>
      <c r="E47" s="28">
        <v>5.66</v>
      </c>
      <c r="F47" s="26">
        <v>12</v>
      </c>
      <c r="G47" s="34">
        <f t="shared" si="8"/>
        <v>32828</v>
      </c>
      <c r="H47" s="33">
        <f t="shared" si="9"/>
        <v>393936</v>
      </c>
      <c r="I47" s="10"/>
      <c r="J47" s="10"/>
      <c r="K47" s="4"/>
      <c r="L47" s="22" t="s">
        <v>77</v>
      </c>
      <c r="M47" s="6" t="s">
        <v>7</v>
      </c>
      <c r="N47" s="20">
        <v>5800</v>
      </c>
      <c r="O47" s="28">
        <v>5.66</v>
      </c>
      <c r="P47" s="20">
        <f t="shared" si="6"/>
        <v>32828</v>
      </c>
      <c r="Q47" s="8">
        <v>12</v>
      </c>
      <c r="R47" s="10">
        <f t="shared" si="7"/>
        <v>393936</v>
      </c>
      <c r="S47" s="19"/>
      <c r="U47" s="1"/>
    </row>
    <row r="48" spans="1:21" ht="12.75">
      <c r="A48" s="9"/>
      <c r="B48" s="22" t="s">
        <v>108</v>
      </c>
      <c r="C48" s="27" t="s">
        <v>6</v>
      </c>
      <c r="D48" s="34">
        <v>1000</v>
      </c>
      <c r="E48" s="25">
        <v>192.23</v>
      </c>
      <c r="F48" s="26">
        <v>12</v>
      </c>
      <c r="G48" s="34">
        <f>D48*E48</f>
        <v>192230</v>
      </c>
      <c r="H48" s="33">
        <f>D48*E48*F48</f>
        <v>2306760</v>
      </c>
      <c r="I48" s="10"/>
      <c r="J48" s="10"/>
      <c r="K48" s="4"/>
      <c r="L48" s="22" t="s">
        <v>108</v>
      </c>
      <c r="M48" s="27" t="s">
        <v>6</v>
      </c>
      <c r="N48" s="34">
        <v>1000</v>
      </c>
      <c r="O48" s="25">
        <v>192.23</v>
      </c>
      <c r="P48" s="38">
        <f t="shared" si="6"/>
        <v>192230</v>
      </c>
      <c r="Q48" s="8">
        <v>12</v>
      </c>
      <c r="R48" s="33">
        <f>Q48*P48</f>
        <v>2306760</v>
      </c>
      <c r="S48" s="19"/>
      <c r="U48" s="1"/>
    </row>
    <row r="49" spans="1:21" ht="12.75">
      <c r="A49" s="9"/>
      <c r="B49" s="22"/>
      <c r="C49" s="27"/>
      <c r="D49" s="34"/>
      <c r="E49" s="25"/>
      <c r="F49" s="26"/>
      <c r="G49" s="34"/>
      <c r="H49" s="52"/>
      <c r="K49" s="60"/>
      <c r="L49" s="3"/>
      <c r="M49" s="6"/>
      <c r="N49" s="8"/>
      <c r="O49" s="11"/>
      <c r="P49" s="20"/>
      <c r="Q49" s="8"/>
      <c r="R49" s="10"/>
      <c r="S49" s="19"/>
      <c r="U49" s="1"/>
    </row>
    <row r="50" spans="1:21" ht="12.75">
      <c r="A50" s="12" t="s">
        <v>53</v>
      </c>
      <c r="B50" s="5" t="s">
        <v>36</v>
      </c>
      <c r="C50" s="24" t="s">
        <v>4</v>
      </c>
      <c r="D50" s="34"/>
      <c r="E50" s="25"/>
      <c r="F50" s="26"/>
      <c r="G50" s="32">
        <f>SUM(G51:G54)</f>
        <v>0</v>
      </c>
      <c r="H50" s="32">
        <f>SUM(H51:H54)</f>
        <v>0</v>
      </c>
      <c r="I50" s="7"/>
      <c r="J50" s="7"/>
      <c r="K50" s="4">
        <v>8</v>
      </c>
      <c r="L50" s="5" t="s">
        <v>3</v>
      </c>
      <c r="M50" s="6"/>
      <c r="N50" s="8"/>
      <c r="O50" s="20"/>
      <c r="P50" s="7">
        <f>SUM(P51:P58)</f>
        <v>120000</v>
      </c>
      <c r="Q50" s="8"/>
      <c r="R50" s="7">
        <f>SUM(R51:R58)</f>
        <v>1440000</v>
      </c>
      <c r="S50" s="19"/>
      <c r="U50" s="1"/>
    </row>
    <row r="51" spans="1:21" ht="12.75">
      <c r="A51" s="9"/>
      <c r="B51" s="22" t="s">
        <v>78</v>
      </c>
      <c r="C51" s="24" t="s">
        <v>4</v>
      </c>
      <c r="D51" s="34">
        <v>24823</v>
      </c>
      <c r="E51" s="25"/>
      <c r="F51" s="26">
        <v>12</v>
      </c>
      <c r="G51" s="34">
        <f>D51*E51</f>
        <v>0</v>
      </c>
      <c r="H51" s="33">
        <f>D51*E51*F51</f>
        <v>0</v>
      </c>
      <c r="I51" s="10"/>
      <c r="J51" s="10"/>
      <c r="K51" s="4"/>
      <c r="L51" s="23" t="s">
        <v>49</v>
      </c>
      <c r="M51" s="9"/>
      <c r="N51" s="6">
        <v>1</v>
      </c>
      <c r="O51" s="20">
        <v>50000</v>
      </c>
      <c r="P51" s="20">
        <f>O51</f>
        <v>50000</v>
      </c>
      <c r="Q51" s="6">
        <v>12</v>
      </c>
      <c r="R51" s="20">
        <f aca="true" t="shared" si="10" ref="R51:R56">P51*Q51</f>
        <v>600000</v>
      </c>
      <c r="S51" s="20"/>
      <c r="U51" s="1"/>
    </row>
    <row r="52" spans="1:21" ht="14.25" customHeight="1">
      <c r="A52" s="9"/>
      <c r="B52" s="3" t="s">
        <v>33</v>
      </c>
      <c r="C52" s="24" t="s">
        <v>4</v>
      </c>
      <c r="D52" s="34">
        <v>1691</v>
      </c>
      <c r="E52" s="25"/>
      <c r="F52" s="26">
        <v>12</v>
      </c>
      <c r="G52" s="34">
        <f>D52*E52</f>
        <v>0</v>
      </c>
      <c r="H52" s="33">
        <f>D52*E52*F52</f>
        <v>0</v>
      </c>
      <c r="I52" s="10"/>
      <c r="J52" s="10"/>
      <c r="K52" s="9"/>
      <c r="L52" s="23" t="s">
        <v>85</v>
      </c>
      <c r="M52" s="9"/>
      <c r="N52" s="6">
        <v>1</v>
      </c>
      <c r="O52" s="20">
        <v>15000</v>
      </c>
      <c r="P52" s="20">
        <f>N52*O52</f>
        <v>15000</v>
      </c>
      <c r="Q52" s="8">
        <v>12</v>
      </c>
      <c r="R52" s="20">
        <f t="shared" si="10"/>
        <v>180000</v>
      </c>
      <c r="S52" s="20"/>
      <c r="U52" s="1"/>
    </row>
    <row r="53" spans="1:21" ht="15" customHeight="1">
      <c r="A53" s="9"/>
      <c r="B53" s="22" t="s">
        <v>34</v>
      </c>
      <c r="C53" s="24" t="s">
        <v>4</v>
      </c>
      <c r="D53" s="34">
        <v>6197</v>
      </c>
      <c r="E53" s="25"/>
      <c r="F53" s="26">
        <v>12</v>
      </c>
      <c r="G53" s="34">
        <f>D53*E53</f>
        <v>0</v>
      </c>
      <c r="H53" s="33">
        <f>D53*E53*F53</f>
        <v>0</v>
      </c>
      <c r="I53" s="10"/>
      <c r="J53" s="10"/>
      <c r="K53" s="9"/>
      <c r="L53" s="23" t="s">
        <v>109</v>
      </c>
      <c r="M53" s="9"/>
      <c r="N53" s="6">
        <v>1</v>
      </c>
      <c r="O53" s="20">
        <v>5000</v>
      </c>
      <c r="P53" s="20">
        <f>N53*O53</f>
        <v>5000</v>
      </c>
      <c r="Q53" s="8">
        <v>12</v>
      </c>
      <c r="R53" s="20">
        <f t="shared" si="10"/>
        <v>60000</v>
      </c>
      <c r="S53" s="20"/>
      <c r="U53" s="1"/>
    </row>
    <row r="54" spans="1:21" ht="12.75">
      <c r="A54" s="4"/>
      <c r="B54" s="22"/>
      <c r="C54" s="24"/>
      <c r="D54" s="34"/>
      <c r="E54" s="25"/>
      <c r="F54" s="26"/>
      <c r="G54" s="34"/>
      <c r="H54" s="33"/>
      <c r="I54" s="10"/>
      <c r="J54" s="10"/>
      <c r="K54" s="9"/>
      <c r="L54" s="14" t="s">
        <v>17</v>
      </c>
      <c r="M54" s="9"/>
      <c r="N54" s="6">
        <v>1</v>
      </c>
      <c r="O54" s="20">
        <v>10000</v>
      </c>
      <c r="P54" s="20">
        <f>N54*O54</f>
        <v>10000</v>
      </c>
      <c r="Q54" s="6">
        <v>12</v>
      </c>
      <c r="R54" s="20">
        <f t="shared" si="10"/>
        <v>120000</v>
      </c>
      <c r="S54" s="20"/>
      <c r="U54" s="1"/>
    </row>
    <row r="55" spans="1:21" ht="12.75">
      <c r="A55" s="12" t="s">
        <v>54</v>
      </c>
      <c r="B55" s="45" t="s">
        <v>55</v>
      </c>
      <c r="C55" s="53"/>
      <c r="D55" s="54"/>
      <c r="E55" s="55"/>
      <c r="F55" s="56"/>
      <c r="G55" s="54"/>
      <c r="H55" s="57">
        <f>SUM(H56:H58)</f>
        <v>348000</v>
      </c>
      <c r="I55" s="10"/>
      <c r="J55" s="10"/>
      <c r="K55" s="9"/>
      <c r="L55" s="22" t="s">
        <v>21</v>
      </c>
      <c r="M55" s="6"/>
      <c r="N55" s="8">
        <v>1</v>
      </c>
      <c r="O55" s="20">
        <v>10000</v>
      </c>
      <c r="P55" s="20">
        <f>O55</f>
        <v>10000</v>
      </c>
      <c r="Q55" s="8">
        <v>12</v>
      </c>
      <c r="R55" s="10">
        <f t="shared" si="10"/>
        <v>120000</v>
      </c>
      <c r="S55" s="20"/>
      <c r="U55" s="1"/>
    </row>
    <row r="56" spans="1:21" ht="12.75">
      <c r="A56" s="4"/>
      <c r="B56" s="22" t="s">
        <v>56</v>
      </c>
      <c r="C56" s="27" t="s">
        <v>48</v>
      </c>
      <c r="D56" s="34"/>
      <c r="E56" s="25"/>
      <c r="F56" s="26">
        <v>12</v>
      </c>
      <c r="G56" s="34">
        <v>2000</v>
      </c>
      <c r="H56" s="33">
        <f>G56*F56</f>
        <v>24000</v>
      </c>
      <c r="I56" s="10"/>
      <c r="J56" s="10"/>
      <c r="K56" s="9"/>
      <c r="L56" s="23" t="s">
        <v>94</v>
      </c>
      <c r="M56" s="9"/>
      <c r="N56" s="6">
        <v>1</v>
      </c>
      <c r="O56" s="20">
        <v>10000</v>
      </c>
      <c r="P56" s="20">
        <f>O56</f>
        <v>10000</v>
      </c>
      <c r="Q56" s="8">
        <v>12</v>
      </c>
      <c r="R56" s="20">
        <f t="shared" si="10"/>
        <v>120000</v>
      </c>
      <c r="S56" s="20"/>
      <c r="U56" s="1"/>
    </row>
    <row r="57" spans="1:21" ht="12.75">
      <c r="A57" s="4"/>
      <c r="B57" s="22" t="s">
        <v>57</v>
      </c>
      <c r="C57" s="27" t="s">
        <v>48</v>
      </c>
      <c r="D57" s="34"/>
      <c r="E57" s="25"/>
      <c r="F57" s="26">
        <v>12</v>
      </c>
      <c r="G57" s="34">
        <v>2000</v>
      </c>
      <c r="H57" s="33">
        <f>G57*F57</f>
        <v>24000</v>
      </c>
      <c r="I57" s="10"/>
      <c r="J57" s="10"/>
      <c r="K57" s="9"/>
      <c r="L57" s="22" t="s">
        <v>50</v>
      </c>
      <c r="M57" s="6"/>
      <c r="N57" s="8"/>
      <c r="O57" s="20">
        <v>20000</v>
      </c>
      <c r="P57" s="50">
        <f>O57</f>
        <v>20000</v>
      </c>
      <c r="Q57" s="49">
        <v>12</v>
      </c>
      <c r="R57" s="51">
        <f>P57*Q57</f>
        <v>240000</v>
      </c>
      <c r="S57" s="20"/>
      <c r="U57" s="1"/>
    </row>
    <row r="58" spans="1:21" ht="12.75">
      <c r="A58" s="4"/>
      <c r="B58" s="22" t="s">
        <v>88</v>
      </c>
      <c r="C58" s="27" t="s">
        <v>48</v>
      </c>
      <c r="D58" s="34"/>
      <c r="E58" s="25"/>
      <c r="F58" s="26">
        <v>12</v>
      </c>
      <c r="G58" s="34">
        <v>25000</v>
      </c>
      <c r="H58" s="33">
        <f>G58*F58</f>
        <v>300000</v>
      </c>
      <c r="I58" s="10"/>
      <c r="J58" s="10"/>
      <c r="K58" s="9"/>
      <c r="L58" s="22"/>
      <c r="M58" s="6"/>
      <c r="N58" s="8"/>
      <c r="O58" s="20"/>
      <c r="P58" s="50"/>
      <c r="Q58" s="49"/>
      <c r="R58" s="51"/>
      <c r="S58" s="20"/>
      <c r="U58" s="1"/>
    </row>
    <row r="59" spans="1:21" ht="12.75">
      <c r="A59" s="4"/>
      <c r="B59" s="22"/>
      <c r="C59" s="27"/>
      <c r="D59" s="34"/>
      <c r="E59" s="25"/>
      <c r="F59" s="26"/>
      <c r="G59" s="34"/>
      <c r="H59" s="33"/>
      <c r="I59" s="10"/>
      <c r="J59" s="10"/>
      <c r="K59" s="9"/>
      <c r="L59" s="9"/>
      <c r="M59" s="9"/>
      <c r="N59" s="9"/>
      <c r="O59" s="9"/>
      <c r="P59" s="9"/>
      <c r="Q59" s="9"/>
      <c r="R59" s="9"/>
      <c r="S59" s="20"/>
      <c r="U59" s="1"/>
    </row>
    <row r="60" spans="1:21" ht="12.75">
      <c r="A60" s="4"/>
      <c r="B60" s="5"/>
      <c r="C60" s="24"/>
      <c r="D60" s="34"/>
      <c r="E60" s="34"/>
      <c r="F60" s="26"/>
      <c r="G60" s="34"/>
      <c r="H60" s="32"/>
      <c r="I60" s="7"/>
      <c r="J60" s="7"/>
      <c r="K60" s="9"/>
      <c r="L60" s="14"/>
      <c r="M60" s="9"/>
      <c r="N60" s="6"/>
      <c r="O60" s="20"/>
      <c r="P60" s="20"/>
      <c r="Q60" s="6"/>
      <c r="R60" s="20"/>
      <c r="S60" s="20"/>
      <c r="U60" s="1"/>
    </row>
    <row r="61" spans="1:21" ht="12.75" customHeight="1">
      <c r="A61" s="4"/>
      <c r="B61" s="5"/>
      <c r="C61" s="24"/>
      <c r="D61" s="34"/>
      <c r="E61" s="25"/>
      <c r="F61" s="26"/>
      <c r="G61" s="34"/>
      <c r="H61" s="32"/>
      <c r="I61" s="9"/>
      <c r="J61" s="7"/>
      <c r="K61" s="9"/>
      <c r="L61" s="22"/>
      <c r="M61" s="6"/>
      <c r="N61" s="8"/>
      <c r="O61" s="20"/>
      <c r="P61" s="20"/>
      <c r="Q61" s="8"/>
      <c r="R61" s="10"/>
      <c r="S61" s="20"/>
      <c r="U61" s="1"/>
    </row>
    <row r="62" spans="1:21" ht="12.75">
      <c r="A62" s="4">
        <v>9</v>
      </c>
      <c r="B62" s="5" t="s">
        <v>37</v>
      </c>
      <c r="C62" s="24"/>
      <c r="D62" s="34"/>
      <c r="E62" s="25"/>
      <c r="F62" s="26"/>
      <c r="G62" s="32">
        <f>SUM(G63:G67)</f>
        <v>417268.07999999996</v>
      </c>
      <c r="H62" s="32">
        <f>SUM(H63:H67)</f>
        <v>5007216.96</v>
      </c>
      <c r="I62" s="7"/>
      <c r="J62" s="7"/>
      <c r="K62" s="4">
        <v>9</v>
      </c>
      <c r="L62" s="5" t="s">
        <v>37</v>
      </c>
      <c r="M62" s="6"/>
      <c r="N62" s="36"/>
      <c r="O62" s="20"/>
      <c r="P62" s="43">
        <f>SUM(P63:P65)</f>
        <v>497000</v>
      </c>
      <c r="Q62" s="8"/>
      <c r="R62" s="7">
        <f>SUM(R63:R65)</f>
        <v>5964000</v>
      </c>
      <c r="S62" s="19"/>
      <c r="U62" s="1"/>
    </row>
    <row r="63" spans="1:21" ht="16.5" customHeight="1">
      <c r="A63" s="9"/>
      <c r="B63" s="22" t="s">
        <v>78</v>
      </c>
      <c r="C63" s="24" t="s">
        <v>4</v>
      </c>
      <c r="D63" s="34">
        <v>24823</v>
      </c>
      <c r="E63" s="25">
        <v>5.22</v>
      </c>
      <c r="F63" s="26">
        <v>12</v>
      </c>
      <c r="G63" s="34">
        <f>D63*E63</f>
        <v>129576.06</v>
      </c>
      <c r="H63" s="33">
        <f>D63*E63*F63</f>
        <v>1554912.72</v>
      </c>
      <c r="I63" s="10"/>
      <c r="J63" s="10"/>
      <c r="K63" s="4"/>
      <c r="L63" s="47" t="s">
        <v>52</v>
      </c>
      <c r="M63" s="48" t="s">
        <v>9</v>
      </c>
      <c r="N63" s="49" t="s">
        <v>118</v>
      </c>
      <c r="O63" s="50">
        <v>320000</v>
      </c>
      <c r="P63" s="50">
        <f>O63</f>
        <v>320000</v>
      </c>
      <c r="Q63" s="49">
        <v>12</v>
      </c>
      <c r="R63" s="51">
        <f>P63*Q63</f>
        <v>3840000</v>
      </c>
      <c r="S63" s="20"/>
      <c r="U63" s="1"/>
    </row>
    <row r="64" spans="1:21" ht="27" customHeight="1">
      <c r="A64" s="9"/>
      <c r="B64" s="3" t="s">
        <v>33</v>
      </c>
      <c r="C64" s="24" t="s">
        <v>4</v>
      </c>
      <c r="D64" s="34">
        <v>1691</v>
      </c>
      <c r="E64" s="25">
        <v>5.22</v>
      </c>
      <c r="F64" s="26">
        <v>12</v>
      </c>
      <c r="G64" s="34">
        <f>D64*E64</f>
        <v>8827.02</v>
      </c>
      <c r="H64" s="33">
        <f>D64*E64*F64</f>
        <v>105924.24</v>
      </c>
      <c r="I64" s="10"/>
      <c r="J64" s="10"/>
      <c r="K64" s="9"/>
      <c r="L64" s="47" t="s">
        <v>80</v>
      </c>
      <c r="M64" s="48" t="s">
        <v>48</v>
      </c>
      <c r="N64" s="49">
        <v>1</v>
      </c>
      <c r="O64" s="50">
        <v>47000</v>
      </c>
      <c r="P64" s="50">
        <f>N64*O64</f>
        <v>47000</v>
      </c>
      <c r="Q64" s="49">
        <v>12</v>
      </c>
      <c r="R64" s="51">
        <f>P64*Q64</f>
        <v>564000</v>
      </c>
      <c r="S64" s="20"/>
      <c r="U64" s="1"/>
    </row>
    <row r="65" spans="1:21" ht="12">
      <c r="A65" s="9"/>
      <c r="B65" s="22" t="s">
        <v>67</v>
      </c>
      <c r="C65" s="24" t="s">
        <v>4</v>
      </c>
      <c r="D65" s="34">
        <v>6197</v>
      </c>
      <c r="E65" s="25">
        <v>45</v>
      </c>
      <c r="F65" s="26">
        <v>12</v>
      </c>
      <c r="G65" s="34">
        <f>D65*E65</f>
        <v>278865</v>
      </c>
      <c r="H65" s="33">
        <f>D65*E65*F65</f>
        <v>3346380</v>
      </c>
      <c r="I65" s="10"/>
      <c r="J65" s="10"/>
      <c r="K65" s="9"/>
      <c r="L65" s="22" t="s">
        <v>81</v>
      </c>
      <c r="M65" s="46" t="s">
        <v>9</v>
      </c>
      <c r="N65" s="8">
        <v>3</v>
      </c>
      <c r="O65" s="20">
        <v>130000</v>
      </c>
      <c r="P65" s="20">
        <f>O65</f>
        <v>130000</v>
      </c>
      <c r="Q65" s="8">
        <v>12</v>
      </c>
      <c r="R65" s="10">
        <f>P65*Q65</f>
        <v>1560000</v>
      </c>
      <c r="S65" s="20"/>
      <c r="U65" s="1"/>
    </row>
    <row r="66" spans="1:21" ht="12">
      <c r="A66" s="9"/>
      <c r="B66" s="22"/>
      <c r="C66" s="24"/>
      <c r="D66" s="34"/>
      <c r="E66" s="25"/>
      <c r="F66" s="26"/>
      <c r="G66" s="34"/>
      <c r="H66" s="33"/>
      <c r="I66" s="10"/>
      <c r="J66" s="10"/>
      <c r="K66" s="9"/>
      <c r="L66" s="3"/>
      <c r="M66" s="6"/>
      <c r="N66" s="8"/>
      <c r="O66" s="20"/>
      <c r="P66" s="20"/>
      <c r="Q66" s="8"/>
      <c r="R66" s="10"/>
      <c r="S66" s="20"/>
      <c r="U66" s="1"/>
    </row>
    <row r="67" spans="1:21" ht="12.75">
      <c r="A67" s="4"/>
      <c r="B67" s="22"/>
      <c r="C67" s="27"/>
      <c r="D67" s="34"/>
      <c r="E67" s="25"/>
      <c r="F67" s="26"/>
      <c r="G67" s="34"/>
      <c r="H67" s="33"/>
      <c r="I67" s="10"/>
      <c r="J67" s="10"/>
      <c r="K67" s="9"/>
      <c r="L67" s="22"/>
      <c r="M67" s="6"/>
      <c r="N67" s="8"/>
      <c r="O67" s="20"/>
      <c r="P67" s="43"/>
      <c r="Q67" s="8"/>
      <c r="R67" s="37"/>
      <c r="S67" s="20"/>
      <c r="U67" s="1"/>
    </row>
    <row r="68" spans="1:21" ht="12.75">
      <c r="A68" s="4">
        <v>10</v>
      </c>
      <c r="B68" s="5" t="s">
        <v>112</v>
      </c>
      <c r="C68" s="24"/>
      <c r="D68" s="34"/>
      <c r="E68" s="25"/>
      <c r="F68" s="26"/>
      <c r="G68" s="34"/>
      <c r="H68" s="37">
        <v>2886030.91</v>
      </c>
      <c r="I68" s="9"/>
      <c r="J68" s="7"/>
      <c r="K68" s="44">
        <v>10</v>
      </c>
      <c r="L68" s="45" t="s">
        <v>113</v>
      </c>
      <c r="M68" s="6"/>
      <c r="N68" s="8"/>
      <c r="O68" s="20"/>
      <c r="P68" s="20"/>
      <c r="Q68" s="8"/>
      <c r="R68" s="37">
        <v>456045</v>
      </c>
      <c r="S68" s="20"/>
      <c r="U68" s="1"/>
    </row>
    <row r="69" spans="1:21" ht="25.5">
      <c r="A69" s="4">
        <v>11</v>
      </c>
      <c r="B69" s="5" t="s">
        <v>116</v>
      </c>
      <c r="C69" s="24"/>
      <c r="D69" s="34"/>
      <c r="E69" s="25"/>
      <c r="F69" s="26"/>
      <c r="G69" s="34"/>
      <c r="H69" s="37">
        <v>3450361.5</v>
      </c>
      <c r="I69" s="9"/>
      <c r="J69" s="7"/>
      <c r="K69" s="4">
        <v>11</v>
      </c>
      <c r="L69" s="5" t="s">
        <v>82</v>
      </c>
      <c r="M69" s="6"/>
      <c r="N69" s="8"/>
      <c r="O69" s="20"/>
      <c r="P69" s="20"/>
      <c r="Q69" s="8"/>
      <c r="R69" s="37">
        <v>2193962.99</v>
      </c>
      <c r="S69" s="20"/>
      <c r="U69" s="1"/>
    </row>
    <row r="70" spans="1:21" ht="12.75">
      <c r="A70" s="9"/>
      <c r="B70" s="5" t="s">
        <v>38</v>
      </c>
      <c r="C70" s="24"/>
      <c r="D70" s="34"/>
      <c r="E70" s="25"/>
      <c r="F70" s="26"/>
      <c r="G70" s="34"/>
      <c r="H70" s="32">
        <f>SUM(H69,H68,H62,H55,H50,H40,H35,H31,H5)</f>
        <v>43559264.89</v>
      </c>
      <c r="I70" s="7"/>
      <c r="J70" s="7" t="e">
        <f>J5+J17+#REF!+J31+J35+J40+J50+J62+J60+#REF!+J69+J61+J68</f>
        <v>#REF!</v>
      </c>
      <c r="K70" s="9"/>
      <c r="L70" s="9"/>
      <c r="M70" s="9"/>
      <c r="N70" s="9"/>
      <c r="O70" s="41"/>
      <c r="P70" s="41"/>
      <c r="Q70" s="9"/>
      <c r="R70" s="58">
        <f>SUM(R69,R68,R62,R50,R40,R35,R31,R17,R5)</f>
        <v>43559264.79000001</v>
      </c>
      <c r="S70" s="13">
        <f>SUM(S5:S69)</f>
        <v>0</v>
      </c>
      <c r="U70" s="1"/>
    </row>
    <row r="71" ht="12">
      <c r="J71" s="15"/>
    </row>
    <row r="72" spans="2:21" ht="12" hidden="1">
      <c r="B72" s="1" t="s">
        <v>10</v>
      </c>
      <c r="K72" s="1" t="s">
        <v>12</v>
      </c>
      <c r="T72" s="17"/>
      <c r="U72" s="1"/>
    </row>
    <row r="73" spans="20:21" ht="12" hidden="1">
      <c r="T73" s="17"/>
      <c r="U73" s="1"/>
    </row>
    <row r="74" spans="3:21" ht="12" hidden="1">
      <c r="C74" s="29" t="s">
        <v>11</v>
      </c>
      <c r="L74" s="1" t="s">
        <v>13</v>
      </c>
      <c r="T74" s="17"/>
      <c r="U74" s="1"/>
    </row>
    <row r="75" spans="20:21" ht="12" hidden="1">
      <c r="T75" s="17"/>
      <c r="U75" s="1"/>
    </row>
    <row r="77" spans="7:12" ht="12">
      <c r="G77" s="35" t="s">
        <v>59</v>
      </c>
      <c r="L77" s="1" t="s">
        <v>60</v>
      </c>
    </row>
    <row r="78" spans="7:12" ht="12">
      <c r="G78" s="35" t="s">
        <v>90</v>
      </c>
      <c r="L78" s="1" t="s">
        <v>91</v>
      </c>
    </row>
    <row r="79" spans="7:12" ht="12">
      <c r="G79" s="35" t="s">
        <v>61</v>
      </c>
      <c r="L79" s="1" t="s">
        <v>61</v>
      </c>
    </row>
    <row r="80" spans="7:12" ht="12">
      <c r="G80" s="35" t="s">
        <v>62</v>
      </c>
      <c r="L80" s="1" t="s">
        <v>62</v>
      </c>
    </row>
    <row r="81" spans="7:12" ht="12">
      <c r="G81" s="59" t="s">
        <v>63</v>
      </c>
      <c r="L81" t="s">
        <v>119</v>
      </c>
    </row>
    <row r="82" spans="7:12" ht="12">
      <c r="G82" s="59" t="s">
        <v>110</v>
      </c>
      <c r="L82" t="s">
        <v>111</v>
      </c>
    </row>
  </sheetData>
  <sheetProtection/>
  <mergeCells count="11">
    <mergeCell ref="C3:C4"/>
    <mergeCell ref="B3:B4"/>
    <mergeCell ref="A2:J2"/>
    <mergeCell ref="K2:U2"/>
    <mergeCell ref="G3:G4"/>
    <mergeCell ref="A1:T1"/>
    <mergeCell ref="I3:J3"/>
    <mergeCell ref="H3:H4"/>
    <mergeCell ref="F3:F4"/>
    <mergeCell ref="E3:E4"/>
    <mergeCell ref="D3:D4"/>
  </mergeCells>
  <printOptions horizontalCentered="1" verticalCentered="1"/>
  <pageMargins left="0" right="0" top="0" bottom="0" header="0" footer="0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Valera</dc:creator>
  <cp:keywords/>
  <dc:description/>
  <cp:lastModifiedBy>Людмила Кулик</cp:lastModifiedBy>
  <cp:lastPrinted>2019-01-27T10:25:37Z</cp:lastPrinted>
  <dcterms:created xsi:type="dcterms:W3CDTF">2010-02-18T19:12:40Z</dcterms:created>
  <dcterms:modified xsi:type="dcterms:W3CDTF">2023-02-08T13:49:57Z</dcterms:modified>
  <cp:category/>
  <cp:version/>
  <cp:contentType/>
  <cp:contentStatus/>
</cp:coreProperties>
</file>